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5" windowWidth="15195" windowHeight="8190"/>
  </bookViews>
  <sheets>
    <sheet name="ΔΔ" sheetId="1" r:id="rId1"/>
  </sheets>
  <definedNames>
    <definedName name="OLE_LINK1" localSheetId="0">ΔΔ!#REF!</definedName>
    <definedName name="_xlnm.Print_Area" localSheetId="0">ΔΔ!$A$1:$I$55</definedName>
    <definedName name="_xlnm.Print_Titles" localSheetId="0">ΔΔ!$1:$3</definedName>
    <definedName name="Κατηγορίες_παρέμβασης">#REF!</definedName>
  </definedNames>
  <calcPr calcId="145621"/>
</workbook>
</file>

<file path=xl/calcChain.xml><?xml version="1.0" encoding="utf-8"?>
<calcChain xmlns="http://schemas.openxmlformats.org/spreadsheetml/2006/main">
  <c r="F16" i="1"/>
  <c r="F14"/>
  <c r="F12"/>
  <c r="G18"/>
  <c r="G17"/>
  <c r="B44"/>
  <c r="H41" s="1"/>
  <c r="B52"/>
  <c r="H50" s="1"/>
  <c r="G49"/>
  <c r="H49" s="1"/>
  <c r="D49"/>
  <c r="G48"/>
  <c r="H48" s="1"/>
  <c r="D48"/>
  <c r="G47"/>
  <c r="D47"/>
  <c r="G46"/>
  <c r="H46" s="1"/>
  <c r="D46"/>
  <c r="G40"/>
  <c r="H40" s="1"/>
  <c r="D40"/>
  <c r="G39"/>
  <c r="H39"/>
  <c r="D39"/>
  <c r="H38"/>
  <c r="G38"/>
  <c r="D38"/>
  <c r="G37"/>
  <c r="D37"/>
  <c r="G36"/>
  <c r="D36"/>
  <c r="G35"/>
  <c r="G44" s="1"/>
  <c r="H44" s="1"/>
  <c r="I44" s="1"/>
  <c r="D35"/>
  <c r="B34"/>
  <c r="H33"/>
  <c r="H32"/>
  <c r="G31"/>
  <c r="H31" s="1"/>
  <c r="D31"/>
  <c r="H30"/>
  <c r="G30"/>
  <c r="D30"/>
  <c r="G29"/>
  <c r="H29" s="1"/>
  <c r="D29"/>
  <c r="G28"/>
  <c r="H28" s="1"/>
  <c r="D28"/>
  <c r="G27"/>
  <c r="H27" s="1"/>
  <c r="D27"/>
  <c r="G26"/>
  <c r="H26" s="1"/>
  <c r="D26"/>
  <c r="B25"/>
  <c r="H15" s="1"/>
  <c r="G11"/>
  <c r="B10"/>
  <c r="H7" s="1"/>
  <c r="G6"/>
  <c r="H6" s="1"/>
  <c r="D6"/>
  <c r="G5"/>
  <c r="D5"/>
  <c r="G4"/>
  <c r="D4"/>
  <c r="G25"/>
  <c r="G52"/>
  <c r="H52" s="1"/>
  <c r="I52" s="1"/>
  <c r="H11"/>
  <c r="H20"/>
  <c r="H36"/>
  <c r="H43"/>
  <c r="H5"/>
  <c r="H37"/>
  <c r="H21" l="1"/>
  <c r="H17"/>
  <c r="H25"/>
  <c r="I25" s="1"/>
  <c r="G10"/>
  <c r="H10" s="1"/>
  <c r="I10" s="1"/>
  <c r="H42"/>
  <c r="H4"/>
  <c r="H16"/>
  <c r="H19"/>
  <c r="H18"/>
  <c r="H9"/>
  <c r="H35"/>
  <c r="G34"/>
  <c r="H34" s="1"/>
  <c r="I34" s="1"/>
  <c r="H12"/>
  <c r="H8"/>
  <c r="H14"/>
  <c r="H51"/>
  <c r="H13"/>
  <c r="H47"/>
</calcChain>
</file>

<file path=xl/sharedStrings.xml><?xml version="1.0" encoding="utf-8"?>
<sst xmlns="http://schemas.openxmlformats.org/spreadsheetml/2006/main" count="94" uniqueCount="69">
  <si>
    <t>Πίνακας 4. Πλαίσιο Επιδόσεων - Αποτύπωση μεριδίου Π/Υ Άξονα Προτεραιότητας (Ποσά σε Δημόσια Δαπάνη)</t>
  </si>
  <si>
    <t>Άξονας Προτεραιότητας (Α.Π.)</t>
  </si>
  <si>
    <t>π/υ Α.Π.</t>
  </si>
  <si>
    <t>Κατηγορία Παρέμβασης (Κ.Π.)</t>
  </si>
  <si>
    <t>π/υ Κ.Π.</t>
  </si>
  <si>
    <t>Δείκτης/ Βασικό Στάδιο Υλοποίησης</t>
  </si>
  <si>
    <r>
      <t xml:space="preserve">Τιμή Στόχος </t>
    </r>
    <r>
      <rPr>
        <b/>
        <vertAlign val="superscript"/>
        <sz val="10"/>
        <rFont val="Times New Roman"/>
        <family val="1"/>
        <charset val="161"/>
      </rPr>
      <t>1</t>
    </r>
  </si>
  <si>
    <t>π/υ ΚΠ που αντιστοιχεί στο δείκτη</t>
  </si>
  <si>
    <t>Μερίδιο στον ΑΠ (%)</t>
  </si>
  <si>
    <t>Έλεγχος 50%</t>
  </si>
  <si>
    <t>(α)</t>
  </si>
  <si>
    <t>(β)</t>
  </si>
  <si>
    <t>(γ)</t>
  </si>
  <si>
    <t>(δ)</t>
  </si>
  <si>
    <t>(ε)</t>
  </si>
  <si>
    <t>(στ)</t>
  </si>
  <si>
    <t>(ζ)</t>
  </si>
  <si>
    <t>(η) = (ζ)/(β)</t>
  </si>
  <si>
    <t>(θ)</t>
  </si>
  <si>
    <t xml:space="preserve">66 Προηγμένες υπηρεσίες στήριξης για ΜΜΕ και ομίλους ΜΜΕ (συμπεριλαμβανομένων των υπηρεσιών διαχείρισης, μάρκετινγκ και σχεδιασμού) </t>
  </si>
  <si>
    <t>Αριθμός Επιχειρήσεων που λαμβάνουν επιχορηγήσεις (CO02)</t>
  </si>
  <si>
    <t xml:space="preserve">67 Επιχειρησιακή ανάπτυξη ΜΜΕ, στήριξη στην επιχειρηματικότητα και φυτωρίων επιχειρήσεων [συμπεριλαμβανομένης της στήριξης σε τεχνοβλαστούς και παράγωγες εταιρείες (spin offs και spin outs)] </t>
  </si>
  <si>
    <t xml:space="preserve">71 Ανάπτυξη και προώθηση επιχειρήσεων που εξειδικεύονται στην παροχή υπηρεσιών που συμβάλλουν στην οικονομία χαμηλών εκπομπών άνθρακα και στην προσαρμοστικότητα στην κλιματική αλλαγή (συμπεριλαμβανομένης της υποστήριξης σε τέτοιες υπηρεσίες) </t>
  </si>
  <si>
    <t>Ποσό πιστοποιημένων δαπανών (F100)</t>
  </si>
  <si>
    <t>Υπογεγραμένες συμβάσεις (Κ302)</t>
  </si>
  <si>
    <t>Σύνολο Άξονα 1: ΕΝΙΣΧΥΣΗ ΤΗΣ ΑΝΤΑΓΩΝΙΣΤΙΚΟΤΗΤΑΣ, ΤΗΣ ΕΛΚΥΣΤΙΚΟΤΗΤΑΣ ΚΑΙ ΤΗΣ ΕΞΩΣΤΡΕΦΕΙΑΣ ΤΗΣ ΠΕΡΙΦΕΡΕΙΑΣ (ΙΔΙΑΙΤΕΡΑ ΤΩΝ ΜΜΕ), ΜΕΤΑΒΑΣΗ ΣΤΗΝ ΠΟΙΟΤΙΚΗ ΕΠΙΧΕΙΡΗΜΑΤΙΚΟΤΗΤΑ, ΜΕ ΑΙΧΜΗ ΤΗΝ ΚΑΙΝΟΤΟΜΙΑ ΚΑΙ ΑΥΞΗΣΗ ΤΗΣ ΠΕΡΙΦΕΡΕΙΑΚΗΣ ΠΡΟΣΤΙΘΕΜΕΝΗΣ ΑΞΙΑΣ</t>
  </si>
  <si>
    <t>106. Προσαρμογή των εργαζομένων, των επιχειρήσεων και των επιχειρηματιών στις αλλαγές</t>
  </si>
  <si>
    <t>Απασχολούμενοι, συμπεριλαμβανομένων των αυτοαπασχολουμένων (CO05)</t>
  </si>
  <si>
    <t xml:space="preserve">109 Ενεργητική ένταξη, μεταξύ άλλων και με σκοπό την προώθηση των ίσων ευκαιριών και της δραστήριας συμμετοχής και τη βελτίωση της απασχολησιμότητας </t>
  </si>
  <si>
    <t>Άνεργοι, συμπεριλαμβανομένων των μακροχρόνια ανέργων  (CO01)</t>
  </si>
  <si>
    <t>Άτομα που αποδεσμεύονται από τη φροντίδα εξαρτώμενων ατόμων (10501)</t>
  </si>
  <si>
    <t>111. Καταπολέμηση κάθε μορφής διακρίσεων και προώθηση των ίσων ευκαιριών</t>
  </si>
  <si>
    <t>110. Κοινωνικοοικονομική ενσωμάτωση των περιθωριοποιημένων κοινοτήτων, όπως οι Ροµά</t>
  </si>
  <si>
    <t>Αριθμός υποστηριζόμενων δομών (05502)</t>
  </si>
  <si>
    <t xml:space="preserve">112 Ενίσχυση της πρόσβασης σε οικονομικά προσιτές, βιώσιμες και υψηλής ποιότητας υπηρεσίες, συμπεριλαμβανομένης της υγειονομικής περίθαλψης και των κοινωνικών υπηρεσιών κοινής ωφέλειας </t>
  </si>
  <si>
    <t>Αριθμός Σχολικών μονάδων που επωφελούνται από εκπαιδευτικές παρεμβάσεις (11501)</t>
  </si>
  <si>
    <t>Σύνολο Άξονα 2Α: ΑΝΑΠΤΥΞΗ  ΚΑΙ ΑΞΙΟΠΟΙΗΣΗ ΙΚΑΝΟΤΗΤΩΝ ΑΝΘΡΩΠΙΝΟΥ ΔΥΝΑΜΙΚΟΥ - ΕΝΕΡΓΟΣ ΚΟΙΝΩΝΙΚΗ ΕΝΣΩΜΑΤΩΣΗ</t>
  </si>
  <si>
    <t xml:space="preserve">49 Εκπαιδευτική υποδομή για τριτοβάθμια εκπαίδευση </t>
  </si>
  <si>
    <t>Δυναμικότητα των υποδομών παιδικής μέριμνας ή εκπαίδευσης που ενισχύονται  (CO35)</t>
  </si>
  <si>
    <t xml:space="preserve">50 Εκπαιδευτική υποδομή για επαγγελματική εκπαίδευση και κατάρτιση και εκπαίδευση ενηλίκων </t>
  </si>
  <si>
    <t xml:space="preserve">51 Εκπαιδευτική υποδομή για σχολική εκπαίδευση (δημοτικό και γενική δευτεροβάθμια) </t>
  </si>
  <si>
    <t xml:space="preserve">52 Υποδομή για προσχολική εκπαίδευση και φροντίδα </t>
  </si>
  <si>
    <t xml:space="preserve">53 Υποδομές στον τομέα της υγείας </t>
  </si>
  <si>
    <t>Πληθυσμός που καλύπτεται από βελτιωμένες υπηρεσίες υγείας (CO36)</t>
  </si>
  <si>
    <t xml:space="preserve">55 Άλλες κοινωνικές υποδομές που συμβάλλουν στην περιφερειακή και τοπική ανάπτυξη </t>
  </si>
  <si>
    <t>Πληθυσμός που καλύπτεται από βελτιωμένες υπηρεσίες πρόνοιας. (Τ2428)</t>
  </si>
  <si>
    <t>Σύνολο Άξονα 2Β: ΥΠΟΔΟΜΕΣ ΥΠΟΣΤΗΡΙΞΗΣ ΑΝΘΡΩΠΙΝΟΥ ΔΥΝΑΜΙΚΟΥ</t>
  </si>
  <si>
    <t xml:space="preserve">20 Παροχή νερού για ανθρώπινη κατανάλωση (υποδομή εξαγωγής, επεξεργασίας, αποθήκευσης και διανομής) </t>
  </si>
  <si>
    <t>Πρόσθετος πληθυσμός που εξυπηρετείται από βελτιωμένη παροχή νερού  (CO18)</t>
  </si>
  <si>
    <t xml:space="preserve">21 Διαχείριση αποβλήτων και εξοικονόμηση πόσιμου νερού (συμπεριλαμβανομένης της διαχείρισης των λεκανών των ποταμών, του εφοδιασμού σε νερό, των ειδικών μέτρων για την προσαρμογή στην κλιματική αλλαγή, της μέτρησης σε επίπεδο διαμερίσματος και καταναλωτή, των συστημάτων χρέωσης και της μείωσης των διαρροών) </t>
  </si>
  <si>
    <t xml:space="preserve">22 Επεξεργασία υγρών λυμάτων </t>
  </si>
  <si>
    <t xml:space="preserve">91 Ανάπτυξη και προώθηση του τουριστικού δυναμικού φυσικών περιοχών </t>
  </si>
  <si>
    <t>Αύξηση του αναμενόμενου αριθμού επισκέψεων σε ενισχυόμενες τοποθεσίες πολιτιστικής και φυσικής κληρονομιάς και πόλους έλξης επισκεπτών (CO09)</t>
  </si>
  <si>
    <t xml:space="preserve">92 Προστασία, ανάπτυξη και προβολή δημόσιων τουριστικών κεφαλαίων </t>
  </si>
  <si>
    <t xml:space="preserve">94 Προστασία, ανάπτυξη και προβολή στοιχείων δημόσιας πολιτιστικής κληρονομιάς </t>
  </si>
  <si>
    <t>Αύξηση του αναμενόμενου αριθμού επισκέψεων σε ενισχυόμενες τοποθεσίες πολιτιστικής και φυσικής κληρονομιάς και πόλους έλξης επισκεπτών</t>
  </si>
  <si>
    <t>Σύνολο Άξονα 3: ΠΡΟΣΤΑΣΙΑ ΤΟΥ ΠΕΡΙΒΑΛΛΟΝΤΟΣ – ΜΕΤΑΒΑΣΗ ΣΕ ΜΙΑ ΟΙΚΟΝΟΜΙΑ ΦΙΛΙΚΗ ΣΤΟ ΠΕΡΙΒΑΛΛΟΝ</t>
  </si>
  <si>
    <t xml:space="preserve">31 Άλλοι εθνικοί και περιφερειακοί δρόμοι (νέα κατασκευή) </t>
  </si>
  <si>
    <t>Συνολικό μήκος νέων δρόμων (CO13)</t>
  </si>
  <si>
    <t xml:space="preserve">36 Πολυτροπικές μεταφορές </t>
  </si>
  <si>
    <t>Συνολικό μήκος ανακατασκευασμένων ή αναβαθμισμένων δρόμων (CO14)</t>
  </si>
  <si>
    <t xml:space="preserve">34 Άλλοι ανακατασκευασμένοι ή βελτιωμένοι δρόμοι (αυτοκινητόδρομοι, εθνικοί, περιφερειακοί ή τοπικοί) </t>
  </si>
  <si>
    <t>Σύνολο Άξονα 4: ΑΝΑΠΤΥΞΗ – ΕΚΣΥΓΧΡΟΝΙΣΜΟΣ – ΣΥΜΠΛΗΡΩΣΗ ΥΠΟΔΟΜΩΝ ΓΙΑ ΤΗΝ ΟΙΚΟΝΟΜΙΚΗ ΚΑΙ ΚΟΙΝΩΝΙΚΗ ΑΝΑΠΤΥΞΗ</t>
  </si>
  <si>
    <t xml:space="preserve">1 - Η τιμή – στόχος αφορά το 2023, αν χρησιμοποιηθούν οι δείκτες εκροών ή το 2018 αν χρησιμοποιηθούν τα βασικά στάδια υλοποίησης </t>
  </si>
  <si>
    <t>2 - όπου Χ να συμπληρωθεί ο τίτλος του Άξονα προτεραιότητας</t>
  </si>
  <si>
    <t>Θα πρέπει να συμπληρωθούν μόνο τα λευκά κελιά</t>
  </si>
  <si>
    <t>Δεν επιτρέπεται η συμπλήρωση των γκρι κελιών</t>
  </si>
  <si>
    <t>114. Στρατηγικές τοπικής ανάπτυξης με πρωτοβουλία των τοπικών κοινοτήτων</t>
  </si>
  <si>
    <t>Αριθμός υποστηριζόμενων δομών διασφάλισης και πρόληψης Δημόσιας Υγείας (Τ2472)</t>
  </si>
</sst>
</file>

<file path=xl/styles.xml><?xml version="1.0" encoding="utf-8"?>
<styleSheet xmlns="http://schemas.openxmlformats.org/spreadsheetml/2006/main">
  <numFmts count="1">
    <numFmt numFmtId="164" formatCode="0.0%"/>
  </numFmts>
  <fonts count="12">
    <font>
      <sz val="10"/>
      <name val="Arial"/>
    </font>
    <font>
      <b/>
      <sz val="10"/>
      <name val="Times New Roman"/>
      <family val="1"/>
      <charset val="161"/>
    </font>
    <font>
      <sz val="10"/>
      <name val="Times New Roman"/>
      <family val="1"/>
      <charset val="161"/>
    </font>
    <font>
      <b/>
      <vertAlign val="superscript"/>
      <sz val="10"/>
      <name val="Times New Roman"/>
      <family val="1"/>
      <charset val="161"/>
    </font>
    <font>
      <b/>
      <sz val="9"/>
      <name val="Times New Roman"/>
      <family val="1"/>
      <charset val="161"/>
    </font>
    <font>
      <sz val="9"/>
      <name val="Times New Roman"/>
      <family val="1"/>
      <charset val="161"/>
    </font>
    <font>
      <sz val="10"/>
      <color indexed="48"/>
      <name val="Times New Roman"/>
      <family val="1"/>
      <charset val="161"/>
    </font>
    <font>
      <b/>
      <sz val="10"/>
      <color indexed="48"/>
      <name val="Times New Roman"/>
      <family val="1"/>
      <charset val="161"/>
    </font>
    <font>
      <b/>
      <sz val="10"/>
      <color indexed="10"/>
      <name val="Times New Roman"/>
      <family val="1"/>
      <charset val="161"/>
    </font>
    <font>
      <sz val="10"/>
      <name val="Arial"/>
    </font>
    <font>
      <sz val="10"/>
      <name val="Arial"/>
      <family val="2"/>
      <charset val="161"/>
    </font>
    <font>
      <sz val="8"/>
      <name val="Arial"/>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s>
  <cellStyleXfs count="3">
    <xf numFmtId="0" fontId="0" fillId="0" borderId="0"/>
    <xf numFmtId="0" fontId="10" fillId="0" borderId="0"/>
    <xf numFmtId="9" fontId="9" fillId="0" borderId="0" applyFont="0" applyFill="0" applyBorder="0" applyAlignment="0" applyProtection="0"/>
  </cellStyleXfs>
  <cellXfs count="41">
    <xf numFmtId="0" fontId="0" fillId="0" borderId="0" xfId="0"/>
    <xf numFmtId="0" fontId="1" fillId="0" borderId="0" xfId="0" applyFont="1"/>
    <xf numFmtId="0" fontId="2" fillId="0" borderId="0" xfId="0" applyFont="1"/>
    <xf numFmtId="0" fontId="1" fillId="0" borderId="1" xfId="0" applyFont="1" applyBorder="1" applyAlignment="1">
      <alignment horizontal="center" vertical="center" wrapText="1"/>
    </xf>
    <xf numFmtId="0" fontId="2" fillId="0" borderId="0" xfId="0" applyFont="1" applyAlignment="1">
      <alignment wrapText="1"/>
    </xf>
    <xf numFmtId="49" fontId="4" fillId="0" borderId="2" xfId="0" applyNumberFormat="1" applyFont="1" applyBorder="1" applyAlignment="1">
      <alignment horizontal="center"/>
    </xf>
    <xf numFmtId="0" fontId="5" fillId="0" borderId="0" xfId="0" applyFont="1"/>
    <xf numFmtId="0" fontId="2" fillId="2" borderId="3" xfId="0" applyFont="1" applyFill="1" applyBorder="1"/>
    <xf numFmtId="0" fontId="2" fillId="2" borderId="0" xfId="0" applyFont="1" applyFill="1" applyBorder="1"/>
    <xf numFmtId="0" fontId="6" fillId="3" borderId="4" xfId="0" applyFont="1" applyFill="1" applyBorder="1"/>
    <xf numFmtId="4" fontId="7" fillId="3" borderId="4" xfId="0" applyNumberFormat="1" applyFont="1" applyFill="1" applyBorder="1"/>
    <xf numFmtId="10" fontId="2" fillId="2" borderId="4" xfId="0" applyNumberFormat="1" applyFont="1" applyFill="1" applyBorder="1" applyAlignment="1">
      <alignment horizontal="right"/>
    </xf>
    <xf numFmtId="0" fontId="2" fillId="2" borderId="1" xfId="0" applyFont="1" applyFill="1" applyBorder="1" applyAlignment="1">
      <alignment horizontal="left"/>
    </xf>
    <xf numFmtId="0" fontId="2" fillId="2" borderId="5" xfId="0" applyFont="1" applyFill="1" applyBorder="1" applyAlignment="1">
      <alignment horizontal="left"/>
    </xf>
    <xf numFmtId="3" fontId="7" fillId="3" borderId="4" xfId="0" applyNumberFormat="1" applyFont="1" applyFill="1" applyBorder="1" applyAlignment="1"/>
    <xf numFmtId="0" fontId="7" fillId="3" borderId="4" xfId="0" applyFont="1" applyFill="1" applyBorder="1"/>
    <xf numFmtId="0" fontId="1" fillId="3" borderId="4" xfId="0" applyFont="1" applyFill="1" applyBorder="1" applyAlignment="1">
      <alignment vertical="top" wrapText="1"/>
    </xf>
    <xf numFmtId="4" fontId="1" fillId="2" borderId="4" xfId="0" applyNumberFormat="1" applyFont="1" applyFill="1" applyBorder="1"/>
    <xf numFmtId="10" fontId="1" fillId="2" borderId="4" xfId="0" applyNumberFormat="1" applyFont="1" applyFill="1" applyBorder="1" applyAlignment="1">
      <alignment horizontal="right"/>
    </xf>
    <xf numFmtId="0" fontId="8" fillId="2" borderId="2" xfId="0" applyFont="1" applyFill="1" applyBorder="1" applyAlignment="1">
      <alignment horizontal="left"/>
    </xf>
    <xf numFmtId="3" fontId="7" fillId="3" borderId="4" xfId="0" applyNumberFormat="1" applyFont="1" applyFill="1" applyBorder="1" applyAlignment="1">
      <alignment vertical="center"/>
    </xf>
    <xf numFmtId="0" fontId="1" fillId="3" borderId="3" xfId="0" applyFont="1" applyFill="1" applyBorder="1"/>
    <xf numFmtId="4" fontId="7" fillId="3" borderId="0" xfId="0" applyNumberFormat="1" applyFont="1" applyFill="1" applyBorder="1"/>
    <xf numFmtId="0" fontId="8" fillId="2" borderId="5" xfId="0" applyFont="1" applyFill="1" applyBorder="1" applyAlignment="1">
      <alignment horizontal="left"/>
    </xf>
    <xf numFmtId="0" fontId="2" fillId="2" borderId="6" xfId="0" applyFont="1" applyFill="1" applyBorder="1"/>
    <xf numFmtId="0" fontId="2" fillId="0" borderId="0" xfId="0" applyNumberFormat="1" applyFont="1"/>
    <xf numFmtId="9" fontId="2" fillId="0" borderId="0" xfId="0" applyNumberFormat="1" applyFont="1"/>
    <xf numFmtId="4" fontId="2" fillId="0" borderId="0" xfId="0" applyNumberFormat="1" applyFont="1"/>
    <xf numFmtId="164" fontId="2" fillId="0" borderId="0" xfId="2" applyNumberFormat="1" applyFont="1"/>
    <xf numFmtId="4" fontId="2" fillId="0" borderId="0" xfId="2" applyNumberFormat="1" applyFont="1"/>
    <xf numFmtId="10" fontId="2" fillId="0" borderId="0" xfId="2" applyNumberFormat="1" applyFont="1"/>
    <xf numFmtId="4" fontId="7" fillId="3" borderId="4" xfId="0" applyNumberFormat="1" applyFont="1" applyFill="1" applyBorder="1" applyAlignment="1"/>
    <xf numFmtId="10" fontId="7" fillId="3" borderId="4" xfId="2" applyNumberFormat="1" applyFont="1" applyFill="1" applyBorder="1"/>
    <xf numFmtId="3" fontId="7" fillId="3" borderId="1" xfId="0" applyNumberFormat="1" applyFont="1" applyFill="1" applyBorder="1" applyAlignment="1">
      <alignment horizontal="right" vertical="center"/>
    </xf>
    <xf numFmtId="3" fontId="7" fillId="3" borderId="2" xfId="0" applyNumberFormat="1" applyFont="1" applyFill="1" applyBorder="1" applyAlignment="1">
      <alignment horizontal="right" vertical="center"/>
    </xf>
    <xf numFmtId="3" fontId="7" fillId="3" borderId="1" xfId="0" applyNumberFormat="1" applyFont="1" applyFill="1" applyBorder="1" applyAlignment="1">
      <alignment vertical="center"/>
    </xf>
    <xf numFmtId="3" fontId="7" fillId="3" borderId="2" xfId="0" applyNumberFormat="1" applyFont="1" applyFill="1" applyBorder="1" applyAlignment="1">
      <alignment vertical="center"/>
    </xf>
    <xf numFmtId="3" fontId="7" fillId="3" borderId="5" xfId="0" applyNumberFormat="1" applyFont="1" applyFill="1" applyBorder="1" applyAlignment="1">
      <alignment vertical="center"/>
    </xf>
    <xf numFmtId="3" fontId="7" fillId="3" borderId="5" xfId="0" applyNumberFormat="1" applyFont="1" applyFill="1" applyBorder="1" applyAlignment="1">
      <alignment horizontal="right" vertical="center"/>
    </xf>
    <xf numFmtId="0" fontId="7" fillId="3" borderId="1" xfId="0" applyFont="1" applyFill="1" applyBorder="1" applyAlignment="1">
      <alignment horizontal="right" vertical="center"/>
    </xf>
    <xf numFmtId="0" fontId="7" fillId="3" borderId="2" xfId="0" applyFont="1" applyFill="1" applyBorder="1" applyAlignment="1">
      <alignment horizontal="right" vertical="center"/>
    </xf>
  </cellXfs>
  <cellStyles count="3">
    <cellStyle name="Normal" xfId="0" builtinId="0"/>
    <cellStyle name="Percent" xfId="2" builtinId="5"/>
    <cellStyle name="Κανονικό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K67"/>
  <sheetViews>
    <sheetView tabSelected="1" view="pageBreakPreview" topLeftCell="A37" zoomScale="85" zoomScaleNormal="70" zoomScaleSheetLayoutView="70" workbookViewId="0">
      <selection activeCell="F50" sqref="F50"/>
    </sheetView>
  </sheetViews>
  <sheetFormatPr defaultColWidth="22.85546875" defaultRowHeight="12.75"/>
  <cols>
    <col min="1" max="1" width="20" style="2" bestFit="1" customWidth="1"/>
    <col min="2" max="2" width="13.42578125" style="2" bestFit="1" customWidth="1"/>
    <col min="3" max="3" width="20" style="2" bestFit="1" customWidth="1"/>
    <col min="4" max="4" width="13.42578125" style="2" bestFit="1" customWidth="1"/>
    <col min="5" max="5" width="66.42578125" style="2" customWidth="1"/>
    <col min="6" max="6" width="16.140625" style="2" bestFit="1" customWidth="1"/>
    <col min="7" max="7" width="21.140625" style="2" customWidth="1"/>
    <col min="8" max="8" width="18.42578125" style="2" bestFit="1" customWidth="1"/>
    <col min="9" max="9" width="8.85546875" style="2" customWidth="1"/>
    <col min="10" max="16384" width="22.85546875" style="2"/>
  </cols>
  <sheetData>
    <row r="1" spans="1:11">
      <c r="A1" s="1" t="s">
        <v>0</v>
      </c>
    </row>
    <row r="2" spans="1:11" s="4" customFormat="1" ht="25.5">
      <c r="A2" s="3" t="s">
        <v>1</v>
      </c>
      <c r="B2" s="3" t="s">
        <v>2</v>
      </c>
      <c r="C2" s="3" t="s">
        <v>3</v>
      </c>
      <c r="D2" s="3" t="s">
        <v>4</v>
      </c>
      <c r="E2" s="3" t="s">
        <v>5</v>
      </c>
      <c r="F2" s="3" t="s">
        <v>6</v>
      </c>
      <c r="G2" s="3" t="s">
        <v>7</v>
      </c>
      <c r="H2" s="3" t="s">
        <v>8</v>
      </c>
      <c r="I2" s="3" t="s">
        <v>9</v>
      </c>
    </row>
    <row r="3" spans="1:11" s="6" customFormat="1" ht="12">
      <c r="A3" s="5" t="s">
        <v>10</v>
      </c>
      <c r="B3" s="5" t="s">
        <v>11</v>
      </c>
      <c r="C3" s="5" t="s">
        <v>12</v>
      </c>
      <c r="D3" s="5" t="s">
        <v>13</v>
      </c>
      <c r="E3" s="5" t="s">
        <v>14</v>
      </c>
      <c r="F3" s="5" t="s">
        <v>15</v>
      </c>
      <c r="G3" s="5" t="s">
        <v>16</v>
      </c>
      <c r="H3" s="5" t="s">
        <v>17</v>
      </c>
      <c r="I3" s="5" t="s">
        <v>18</v>
      </c>
    </row>
    <row r="4" spans="1:11">
      <c r="A4" s="7"/>
      <c r="B4" s="8"/>
      <c r="C4" s="9" t="s">
        <v>19</v>
      </c>
      <c r="D4" s="10">
        <f>10500000/0.8</f>
        <v>13125000</v>
      </c>
      <c r="E4" s="9" t="s">
        <v>20</v>
      </c>
      <c r="F4" s="33">
        <v>195</v>
      </c>
      <c r="G4" s="10">
        <f>6500000/0.8</f>
        <v>8125000</v>
      </c>
      <c r="H4" s="11">
        <f t="shared" ref="H4:H10" si="0">G4/$B$10</f>
        <v>0.19817073170731708</v>
      </c>
      <c r="I4" s="12"/>
    </row>
    <row r="5" spans="1:11">
      <c r="A5" s="7"/>
      <c r="B5" s="8"/>
      <c r="C5" s="9" t="s">
        <v>21</v>
      </c>
      <c r="D5" s="10">
        <f>13000000/0.8</f>
        <v>16250000</v>
      </c>
      <c r="E5" s="9" t="s">
        <v>20</v>
      </c>
      <c r="F5" s="38"/>
      <c r="G5" s="10">
        <f>13000000/0.8</f>
        <v>16250000</v>
      </c>
      <c r="H5" s="11">
        <f t="shared" si="0"/>
        <v>0.39634146341463417</v>
      </c>
      <c r="I5" s="13"/>
    </row>
    <row r="6" spans="1:11">
      <c r="A6" s="7"/>
      <c r="B6" s="8"/>
      <c r="C6" s="9" t="s">
        <v>22</v>
      </c>
      <c r="D6" s="10">
        <f>2000000/0.8</f>
        <v>2500000</v>
      </c>
      <c r="E6" s="9" t="s">
        <v>20</v>
      </c>
      <c r="F6" s="34"/>
      <c r="G6" s="10">
        <f>2000000/0.8</f>
        <v>2500000</v>
      </c>
      <c r="H6" s="11">
        <f t="shared" si="0"/>
        <v>6.097560975609756E-2</v>
      </c>
      <c r="I6" s="13"/>
    </row>
    <row r="7" spans="1:11">
      <c r="A7" s="7"/>
      <c r="B7" s="8"/>
      <c r="C7" s="9"/>
      <c r="D7" s="10"/>
      <c r="E7" s="9" t="s">
        <v>23</v>
      </c>
      <c r="F7" s="31">
        <v>11250000</v>
      </c>
      <c r="G7" s="10"/>
      <c r="H7" s="11">
        <f t="shared" si="0"/>
        <v>0</v>
      </c>
      <c r="I7" s="13"/>
    </row>
    <row r="8" spans="1:11">
      <c r="A8" s="7"/>
      <c r="B8" s="8"/>
      <c r="C8" s="9"/>
      <c r="D8" s="10"/>
      <c r="E8" s="9" t="s">
        <v>24</v>
      </c>
      <c r="F8" s="14">
        <v>200</v>
      </c>
      <c r="G8" s="10"/>
      <c r="H8" s="11">
        <f t="shared" si="0"/>
        <v>0</v>
      </c>
      <c r="I8" s="13"/>
    </row>
    <row r="9" spans="1:11">
      <c r="A9" s="7"/>
      <c r="B9" s="8"/>
      <c r="C9" s="9"/>
      <c r="D9" s="10"/>
      <c r="E9" s="9"/>
      <c r="F9" s="32"/>
      <c r="G9" s="10"/>
      <c r="H9" s="11">
        <f t="shared" si="0"/>
        <v>0</v>
      </c>
      <c r="I9" s="13"/>
    </row>
    <row r="10" spans="1:11" ht="118.5" customHeight="1">
      <c r="A10" s="16" t="s">
        <v>25</v>
      </c>
      <c r="B10" s="10">
        <f>32800000/0.8</f>
        <v>41000000</v>
      </c>
      <c r="C10" s="8"/>
      <c r="D10" s="8"/>
      <c r="E10" s="8"/>
      <c r="F10" s="8"/>
      <c r="G10" s="17">
        <f>SUM(G4:G9)</f>
        <v>26875000</v>
      </c>
      <c r="H10" s="18">
        <f t="shared" si="0"/>
        <v>0.65548780487804881</v>
      </c>
      <c r="I10" s="19" t="str">
        <f>IF(H10&lt;=50%,"Το ποσοστό του άξονα πρέπει να είναι μεγαλύτερο από 50%","")</f>
        <v/>
      </c>
    </row>
    <row r="11" spans="1:11">
      <c r="A11" s="7"/>
      <c r="B11" s="8"/>
      <c r="C11" s="9" t="s">
        <v>26</v>
      </c>
      <c r="D11" s="10">
        <v>3174606</v>
      </c>
      <c r="E11" s="9" t="s">
        <v>27</v>
      </c>
      <c r="F11" s="14">
        <v>1200</v>
      </c>
      <c r="G11" s="10">
        <f>D11</f>
        <v>3174606</v>
      </c>
      <c r="H11" s="11">
        <f t="shared" ref="H11:H21" si="1">G11/$B$25</f>
        <v>3.9795649363209389E-2</v>
      </c>
      <c r="I11" s="13"/>
    </row>
    <row r="12" spans="1:11">
      <c r="A12" s="7"/>
      <c r="B12" s="8"/>
      <c r="C12" s="9" t="s">
        <v>28</v>
      </c>
      <c r="D12" s="10">
        <v>15624832</v>
      </c>
      <c r="E12" s="9" t="s">
        <v>29</v>
      </c>
      <c r="F12" s="35">
        <f>600+200</f>
        <v>800</v>
      </c>
      <c r="G12" s="10">
        <v>3063812</v>
      </c>
      <c r="H12" s="11">
        <f t="shared" si="1"/>
        <v>3.8406778059007413E-2</v>
      </c>
      <c r="I12" s="13"/>
      <c r="J12" s="28"/>
    </row>
    <row r="13" spans="1:11">
      <c r="A13" s="7"/>
      <c r="B13" s="8"/>
      <c r="C13" s="9" t="s">
        <v>67</v>
      </c>
      <c r="D13" s="10">
        <v>6250000</v>
      </c>
      <c r="E13" s="9" t="s">
        <v>29</v>
      </c>
      <c r="F13" s="36"/>
      <c r="G13" s="10">
        <v>1109600</v>
      </c>
      <c r="H13" s="11">
        <f t="shared" si="1"/>
        <v>1.3909522168551668E-2</v>
      </c>
      <c r="I13" s="13"/>
      <c r="J13" s="27"/>
    </row>
    <row r="14" spans="1:11">
      <c r="A14" s="7"/>
      <c r="B14" s="8"/>
      <c r="C14" s="9" t="s">
        <v>28</v>
      </c>
      <c r="D14" s="10">
        <v>15624832</v>
      </c>
      <c r="E14" s="9" t="s">
        <v>30</v>
      </c>
      <c r="F14" s="33">
        <f>14400+820</f>
        <v>15220</v>
      </c>
      <c r="G14" s="10">
        <v>12361020</v>
      </c>
      <c r="H14" s="11">
        <f t="shared" si="1"/>
        <v>0.15495302966466343</v>
      </c>
      <c r="I14" s="13"/>
      <c r="J14" s="29"/>
    </row>
    <row r="15" spans="1:11">
      <c r="A15" s="7"/>
      <c r="B15" s="8"/>
      <c r="C15" s="9" t="s">
        <v>31</v>
      </c>
      <c r="D15" s="10">
        <v>5997057</v>
      </c>
      <c r="E15" s="9" t="s">
        <v>30</v>
      </c>
      <c r="F15" s="34"/>
      <c r="G15" s="10">
        <v>1235000</v>
      </c>
      <c r="H15" s="11">
        <f t="shared" si="1"/>
        <v>1.5481488714997577E-2</v>
      </c>
      <c r="I15" s="13"/>
      <c r="J15" s="27"/>
      <c r="K15" s="27"/>
    </row>
    <row r="16" spans="1:11">
      <c r="A16" s="7"/>
      <c r="B16" s="8"/>
      <c r="C16" s="9" t="s">
        <v>32</v>
      </c>
      <c r="D16" s="10">
        <v>5060800</v>
      </c>
      <c r="E16" s="9" t="s">
        <v>33</v>
      </c>
      <c r="F16" s="35">
        <f>7+5+1+16</f>
        <v>29</v>
      </c>
      <c r="G16" s="10">
        <v>4140800</v>
      </c>
      <c r="H16" s="11">
        <f t="shared" si="1"/>
        <v>5.1907488640536001E-2</v>
      </c>
      <c r="I16" s="13"/>
      <c r="J16" s="30"/>
    </row>
    <row r="17" spans="1:11">
      <c r="A17" s="7"/>
      <c r="B17" s="8"/>
      <c r="C17" s="9" t="s">
        <v>31</v>
      </c>
      <c r="D17" s="10">
        <v>5997057</v>
      </c>
      <c r="E17" s="9" t="s">
        <v>33</v>
      </c>
      <c r="F17" s="37"/>
      <c r="G17" s="10">
        <f>D17-G15-G20-1054687</f>
        <v>1637370</v>
      </c>
      <c r="H17" s="11">
        <f t="shared" si="1"/>
        <v>2.0525445487672534E-2</v>
      </c>
      <c r="I17" s="13"/>
      <c r="J17" s="30"/>
    </row>
    <row r="18" spans="1:11">
      <c r="A18" s="7"/>
      <c r="B18" s="8"/>
      <c r="C18" s="9" t="s">
        <v>34</v>
      </c>
      <c r="D18" s="10">
        <v>35415393</v>
      </c>
      <c r="E18" s="9" t="s">
        <v>33</v>
      </c>
      <c r="F18" s="37"/>
      <c r="G18" s="10">
        <f>2056780+450000+1200000+2000000</f>
        <v>5706780</v>
      </c>
      <c r="H18" s="11">
        <f t="shared" si="1"/>
        <v>7.1538016331152934E-2</v>
      </c>
      <c r="I18" s="13"/>
    </row>
    <row r="19" spans="1:11">
      <c r="A19" s="7"/>
      <c r="B19" s="8"/>
      <c r="C19" s="9" t="s">
        <v>67</v>
      </c>
      <c r="D19" s="10">
        <v>6250000</v>
      </c>
      <c r="E19" s="9" t="s">
        <v>33</v>
      </c>
      <c r="F19" s="36"/>
      <c r="G19" s="10">
        <v>520000</v>
      </c>
      <c r="H19" s="11">
        <f t="shared" si="1"/>
        <v>6.5185215642095057E-3</v>
      </c>
      <c r="I19" s="13"/>
      <c r="J19" s="28"/>
    </row>
    <row r="20" spans="1:11">
      <c r="A20" s="7"/>
      <c r="B20" s="8"/>
      <c r="C20" s="9" t="s">
        <v>31</v>
      </c>
      <c r="D20" s="10">
        <v>5997057</v>
      </c>
      <c r="E20" s="9" t="s">
        <v>35</v>
      </c>
      <c r="F20" s="20">
        <v>149</v>
      </c>
      <c r="G20" s="10">
        <v>2070000</v>
      </c>
      <c r="H20" s="11">
        <f t="shared" si="1"/>
        <v>2.5948730072910917E-2</v>
      </c>
      <c r="I20" s="13"/>
      <c r="J20" s="28"/>
    </row>
    <row r="21" spans="1:11">
      <c r="A21" s="7"/>
      <c r="B21" s="8"/>
      <c r="C21" s="9" t="s">
        <v>34</v>
      </c>
      <c r="D21" s="10">
        <v>35415393</v>
      </c>
      <c r="E21" s="9" t="s">
        <v>68</v>
      </c>
      <c r="F21" s="14">
        <v>1</v>
      </c>
      <c r="G21" s="10">
        <v>5300000</v>
      </c>
      <c r="H21" s="11">
        <f t="shared" si="1"/>
        <v>6.6438777481366118E-2</v>
      </c>
      <c r="I21" s="13"/>
      <c r="J21" s="28"/>
    </row>
    <row r="22" spans="1:11">
      <c r="A22" s="7"/>
      <c r="B22" s="8"/>
      <c r="C22" s="9"/>
      <c r="D22" s="10"/>
      <c r="E22" s="9" t="s">
        <v>23</v>
      </c>
      <c r="F22" s="31">
        <v>22500000</v>
      </c>
      <c r="G22" s="10"/>
      <c r="H22" s="11"/>
      <c r="I22" s="13"/>
    </row>
    <row r="23" spans="1:11">
      <c r="A23" s="7"/>
      <c r="B23" s="8"/>
      <c r="C23" s="9"/>
      <c r="D23" s="10"/>
      <c r="E23" s="9"/>
      <c r="F23" s="32"/>
      <c r="G23" s="10"/>
      <c r="H23" s="11"/>
      <c r="I23" s="13"/>
    </row>
    <row r="24" spans="1:11">
      <c r="A24" s="7"/>
      <c r="B24" s="8"/>
      <c r="C24" s="9"/>
      <c r="D24" s="10"/>
      <c r="E24" s="9"/>
      <c r="F24" s="15"/>
      <c r="G24" s="10"/>
      <c r="H24" s="11"/>
      <c r="I24" s="13"/>
    </row>
    <row r="25" spans="1:11" ht="123" customHeight="1">
      <c r="A25" s="16" t="s">
        <v>36</v>
      </c>
      <c r="B25" s="10">
        <f>63818152/0.8</f>
        <v>79772690</v>
      </c>
      <c r="C25" s="8"/>
      <c r="D25" s="8"/>
      <c r="E25" s="8"/>
      <c r="F25" s="8"/>
      <c r="G25" s="17">
        <f>SUM(G11:G24)</f>
        <v>40318988</v>
      </c>
      <c r="H25" s="18">
        <f>G25/$B$25</f>
        <v>0.5054234475482775</v>
      </c>
      <c r="I25" s="19" t="str">
        <f>IF(H25&lt;=50%,"Το ποσοστό του άξονα πρέπει να είναι μεγαλύτερο από 50%","")</f>
        <v/>
      </c>
      <c r="K25" s="27"/>
    </row>
    <row r="26" spans="1:11">
      <c r="A26" s="7"/>
      <c r="B26" s="8"/>
      <c r="C26" s="9" t="s">
        <v>37</v>
      </c>
      <c r="D26" s="10">
        <f>2000000/0.8</f>
        <v>2500000</v>
      </c>
      <c r="E26" s="9" t="s">
        <v>38</v>
      </c>
      <c r="F26" s="35">
        <v>1600</v>
      </c>
      <c r="G26" s="10">
        <f>2000000/0.8</f>
        <v>2500000</v>
      </c>
      <c r="H26" s="11">
        <f>G26/$B$34</f>
        <v>0.1</v>
      </c>
      <c r="I26" s="12"/>
    </row>
    <row r="27" spans="1:11">
      <c r="A27" s="7"/>
      <c r="B27" s="8"/>
      <c r="C27" s="9" t="s">
        <v>39</v>
      </c>
      <c r="D27" s="10">
        <f>1000000/0.8</f>
        <v>1250000</v>
      </c>
      <c r="E27" s="9" t="s">
        <v>38</v>
      </c>
      <c r="F27" s="37"/>
      <c r="G27" s="10">
        <f>1000000/0.8</f>
        <v>1250000</v>
      </c>
      <c r="H27" s="11">
        <f t="shared" ref="H27:H33" si="2">G27/$B$34</f>
        <v>0.05</v>
      </c>
      <c r="I27" s="13"/>
    </row>
    <row r="28" spans="1:11">
      <c r="A28" s="7"/>
      <c r="B28" s="8"/>
      <c r="C28" s="9" t="s">
        <v>40</v>
      </c>
      <c r="D28" s="10">
        <f>6000000/0.8</f>
        <v>7500000</v>
      </c>
      <c r="E28" s="9" t="s">
        <v>38</v>
      </c>
      <c r="F28" s="37"/>
      <c r="G28" s="10">
        <f>6000000/0.8</f>
        <v>7500000</v>
      </c>
      <c r="H28" s="11">
        <f t="shared" si="2"/>
        <v>0.3</v>
      </c>
      <c r="I28" s="13"/>
    </row>
    <row r="29" spans="1:11">
      <c r="A29" s="7"/>
      <c r="B29" s="8"/>
      <c r="C29" s="9" t="s">
        <v>41</v>
      </c>
      <c r="D29" s="10">
        <f>3000000/0.8</f>
        <v>3750000</v>
      </c>
      <c r="E29" s="9" t="s">
        <v>38</v>
      </c>
      <c r="F29" s="36"/>
      <c r="G29" s="10">
        <f>3000000/0.8</f>
        <v>3750000</v>
      </c>
      <c r="H29" s="11">
        <f t="shared" si="2"/>
        <v>0.15</v>
      </c>
      <c r="I29" s="13"/>
    </row>
    <row r="30" spans="1:11">
      <c r="A30" s="7"/>
      <c r="B30" s="8"/>
      <c r="C30" s="9" t="s">
        <v>42</v>
      </c>
      <c r="D30" s="10">
        <f>2000000/0.8</f>
        <v>2500000</v>
      </c>
      <c r="E30" s="9" t="s">
        <v>43</v>
      </c>
      <c r="F30" s="14">
        <v>50000</v>
      </c>
      <c r="G30" s="10">
        <f>2000000/0.8</f>
        <v>2500000</v>
      </c>
      <c r="H30" s="11">
        <f t="shared" si="2"/>
        <v>0.1</v>
      </c>
      <c r="I30" s="13"/>
    </row>
    <row r="31" spans="1:11">
      <c r="A31" s="7"/>
      <c r="B31" s="8"/>
      <c r="C31" s="9" t="s">
        <v>44</v>
      </c>
      <c r="D31" s="10">
        <f>1500000/0.8</f>
        <v>1875000</v>
      </c>
      <c r="E31" s="9" t="s">
        <v>45</v>
      </c>
      <c r="F31" s="14">
        <v>50000</v>
      </c>
      <c r="G31" s="10">
        <f>1500000/0.8</f>
        <v>1875000</v>
      </c>
      <c r="H31" s="11">
        <f t="shared" si="2"/>
        <v>7.4999999999999997E-2</v>
      </c>
      <c r="I31" s="13"/>
    </row>
    <row r="32" spans="1:11">
      <c r="A32" s="7"/>
      <c r="B32" s="8"/>
      <c r="C32" s="9"/>
      <c r="D32" s="10"/>
      <c r="E32" s="9" t="s">
        <v>23</v>
      </c>
      <c r="F32" s="31">
        <v>7500000</v>
      </c>
      <c r="G32" s="10"/>
      <c r="H32" s="11">
        <f t="shared" si="2"/>
        <v>0</v>
      </c>
      <c r="I32" s="13"/>
    </row>
    <row r="33" spans="1:9">
      <c r="A33" s="7"/>
      <c r="B33" s="8"/>
      <c r="C33" s="9"/>
      <c r="D33" s="10"/>
      <c r="E33" s="9"/>
      <c r="F33" s="32"/>
      <c r="G33" s="10"/>
      <c r="H33" s="11">
        <f t="shared" si="2"/>
        <v>0</v>
      </c>
      <c r="I33" s="13"/>
    </row>
    <row r="34" spans="1:9" ht="47.25" customHeight="1">
      <c r="A34" s="16" t="s">
        <v>46</v>
      </c>
      <c r="B34" s="10">
        <f>20000000/0.8</f>
        <v>25000000</v>
      </c>
      <c r="C34" s="8"/>
      <c r="D34" s="8"/>
      <c r="E34" s="8"/>
      <c r="F34" s="8"/>
      <c r="G34" s="17">
        <f>SUM(G26:G33)</f>
        <v>19375000</v>
      </c>
      <c r="H34" s="18">
        <f>G34/$B$34</f>
        <v>0.77500000000000002</v>
      </c>
      <c r="I34" s="19" t="str">
        <f>IF(H34&lt;=50%,"Το ποσοστό του άξονα πρέπει να είναι μεγαλύτερο από 50%","")</f>
        <v/>
      </c>
    </row>
    <row r="35" spans="1:9">
      <c r="A35" s="7"/>
      <c r="B35" s="8"/>
      <c r="C35" s="9" t="s">
        <v>47</v>
      </c>
      <c r="D35" s="10">
        <f>7000000/0.8</f>
        <v>8750000</v>
      </c>
      <c r="E35" s="9" t="s">
        <v>48</v>
      </c>
      <c r="F35" s="35">
        <v>13000</v>
      </c>
      <c r="G35" s="10">
        <f>7000000/0.8</f>
        <v>8750000</v>
      </c>
      <c r="H35" s="11">
        <f t="shared" ref="H35:H44" si="3">G35/$B$44</f>
        <v>0.1443445658865225</v>
      </c>
      <c r="I35" s="12"/>
    </row>
    <row r="36" spans="1:9">
      <c r="A36" s="7"/>
      <c r="B36" s="8"/>
      <c r="C36" s="9" t="s">
        <v>49</v>
      </c>
      <c r="D36" s="10">
        <f>5000000/0.8</f>
        <v>6250000</v>
      </c>
      <c r="E36" s="9" t="s">
        <v>48</v>
      </c>
      <c r="F36" s="37"/>
      <c r="G36" s="10">
        <f>5000000/0.8</f>
        <v>6250000</v>
      </c>
      <c r="H36" s="11">
        <f t="shared" si="3"/>
        <v>0.10310326134751607</v>
      </c>
      <c r="I36" s="13"/>
    </row>
    <row r="37" spans="1:9">
      <c r="A37" s="7"/>
      <c r="B37" s="8"/>
      <c r="C37" s="9" t="s">
        <v>50</v>
      </c>
      <c r="D37" s="10">
        <f>2000000/0.8</f>
        <v>2500000</v>
      </c>
      <c r="E37" s="9" t="s">
        <v>48</v>
      </c>
      <c r="F37" s="36"/>
      <c r="G37" s="10">
        <f>2000000/0.8</f>
        <v>2500000</v>
      </c>
      <c r="H37" s="11">
        <f t="shared" si="3"/>
        <v>4.1241304539006429E-2</v>
      </c>
      <c r="I37" s="13"/>
    </row>
    <row r="38" spans="1:9">
      <c r="A38" s="7"/>
      <c r="B38" s="8"/>
      <c r="C38" s="9" t="s">
        <v>51</v>
      </c>
      <c r="D38" s="10">
        <f>3000000/0.8</f>
        <v>3750000</v>
      </c>
      <c r="E38" s="9" t="s">
        <v>52</v>
      </c>
      <c r="F38" s="35">
        <v>30000</v>
      </c>
      <c r="G38" s="10">
        <f>3000000/0.8</f>
        <v>3750000</v>
      </c>
      <c r="H38" s="11">
        <f t="shared" si="3"/>
        <v>6.1861956808509644E-2</v>
      </c>
      <c r="I38" s="13"/>
    </row>
    <row r="39" spans="1:9">
      <c r="A39" s="7"/>
      <c r="B39" s="8"/>
      <c r="C39" s="9" t="s">
        <v>53</v>
      </c>
      <c r="D39" s="10">
        <f>3000000/0.8</f>
        <v>3750000</v>
      </c>
      <c r="E39" s="9" t="s">
        <v>52</v>
      </c>
      <c r="F39" s="37"/>
      <c r="G39" s="10">
        <f>3000000/0.8</f>
        <v>3750000</v>
      </c>
      <c r="H39" s="11">
        <f t="shared" si="3"/>
        <v>6.1861956808509644E-2</v>
      </c>
      <c r="I39" s="13"/>
    </row>
    <row r="40" spans="1:9">
      <c r="A40" s="7"/>
      <c r="B40" s="8"/>
      <c r="C40" s="9" t="s">
        <v>54</v>
      </c>
      <c r="D40" s="10">
        <f>6500000/0.8</f>
        <v>8125000</v>
      </c>
      <c r="E40" s="9" t="s">
        <v>55</v>
      </c>
      <c r="F40" s="36"/>
      <c r="G40" s="10">
        <f>4500000/0.8</f>
        <v>5625000</v>
      </c>
      <c r="H40" s="11">
        <f t="shared" si="3"/>
        <v>9.2792935212764466E-2</v>
      </c>
      <c r="I40" s="13"/>
    </row>
    <row r="41" spans="1:9">
      <c r="A41" s="7"/>
      <c r="B41" s="8"/>
      <c r="C41" s="9"/>
      <c r="D41" s="10"/>
      <c r="E41" s="9" t="s">
        <v>23</v>
      </c>
      <c r="F41" s="31">
        <v>16250000</v>
      </c>
      <c r="G41" s="10"/>
      <c r="H41" s="11">
        <f t="shared" si="3"/>
        <v>0</v>
      </c>
      <c r="I41" s="13"/>
    </row>
    <row r="42" spans="1:9">
      <c r="A42" s="7"/>
      <c r="B42" s="8"/>
      <c r="C42" s="9"/>
      <c r="D42" s="10"/>
      <c r="E42" s="9"/>
      <c r="F42" s="32"/>
      <c r="G42" s="10"/>
      <c r="H42" s="11">
        <f t="shared" si="3"/>
        <v>0</v>
      </c>
      <c r="I42" s="13"/>
    </row>
    <row r="43" spans="1:9">
      <c r="A43" s="7"/>
      <c r="B43" s="8"/>
      <c r="C43" s="9"/>
      <c r="D43" s="10"/>
      <c r="E43" s="9"/>
      <c r="F43" s="15"/>
      <c r="G43" s="10"/>
      <c r="H43" s="11">
        <f t="shared" si="3"/>
        <v>0</v>
      </c>
      <c r="I43" s="13"/>
    </row>
    <row r="44" spans="1:9" ht="76.5">
      <c r="A44" s="16" t="s">
        <v>56</v>
      </c>
      <c r="B44" s="10">
        <f>60618839</f>
        <v>60618839</v>
      </c>
      <c r="C44" s="8"/>
      <c r="D44" s="8"/>
      <c r="E44" s="8"/>
      <c r="F44" s="8"/>
      <c r="G44" s="17">
        <f>SUM(G35:G43)</f>
        <v>30625000</v>
      </c>
      <c r="H44" s="18">
        <f t="shared" si="3"/>
        <v>0.50520598060282873</v>
      </c>
      <c r="I44" s="19" t="str">
        <f>IF(H44&lt;=50%,"Το ποσοστό του άξονα πρέπει να είναι μεγαλύτερο από 50%","")</f>
        <v/>
      </c>
    </row>
    <row r="45" spans="1:9">
      <c r="A45" s="21"/>
      <c r="B45" s="22"/>
      <c r="C45" s="8"/>
      <c r="D45" s="8"/>
      <c r="E45" s="8"/>
      <c r="F45" s="8"/>
      <c r="G45" s="17"/>
      <c r="H45" s="18"/>
      <c r="I45" s="23"/>
    </row>
    <row r="46" spans="1:9">
      <c r="A46" s="7"/>
      <c r="B46" s="8"/>
      <c r="C46" s="9" t="s">
        <v>57</v>
      </c>
      <c r="D46" s="10">
        <f>30000000/0.8</f>
        <v>37500000</v>
      </c>
      <c r="E46" s="9" t="s">
        <v>58</v>
      </c>
      <c r="F46" s="39">
        <v>28</v>
      </c>
      <c r="G46" s="10">
        <f>30000000/0.8</f>
        <v>37500000</v>
      </c>
      <c r="H46" s="11">
        <f t="shared" ref="H46:H52" si="4">G46/$B$52</f>
        <v>0.51186677813987613</v>
      </c>
      <c r="I46" s="13"/>
    </row>
    <row r="47" spans="1:9">
      <c r="A47" s="7"/>
      <c r="B47" s="8"/>
      <c r="C47" s="9" t="s">
        <v>59</v>
      </c>
      <c r="D47" s="10">
        <f>7000000/0.8</f>
        <v>8750000</v>
      </c>
      <c r="E47" s="9" t="s">
        <v>58</v>
      </c>
      <c r="F47" s="40"/>
      <c r="G47" s="10">
        <f>4000000/0.8</f>
        <v>5000000</v>
      </c>
      <c r="H47" s="11">
        <f t="shared" si="4"/>
        <v>6.8248903751983489E-2</v>
      </c>
      <c r="I47" s="13"/>
    </row>
    <row r="48" spans="1:9">
      <c r="A48" s="7"/>
      <c r="B48" s="8"/>
      <c r="C48" s="9" t="s">
        <v>59</v>
      </c>
      <c r="D48" s="10">
        <f>7000000/0.8</f>
        <v>8750000</v>
      </c>
      <c r="E48" s="9" t="s">
        <v>60</v>
      </c>
      <c r="F48" s="33">
        <v>32</v>
      </c>
      <c r="G48" s="10">
        <f>3000000/0.8</f>
        <v>3750000</v>
      </c>
      <c r="H48" s="11">
        <f t="shared" si="4"/>
        <v>5.1186677813987613E-2</v>
      </c>
      <c r="I48" s="13"/>
    </row>
    <row r="49" spans="1:9">
      <c r="A49" s="7"/>
      <c r="B49" s="8"/>
      <c r="C49" s="9" t="s">
        <v>61</v>
      </c>
      <c r="D49" s="10">
        <f>17809000/0.8</f>
        <v>22261250</v>
      </c>
      <c r="E49" s="9" t="s">
        <v>60</v>
      </c>
      <c r="F49" s="34"/>
      <c r="G49" s="10">
        <f>17809000/0.8</f>
        <v>22261250</v>
      </c>
      <c r="H49" s="11">
        <f t="shared" si="4"/>
        <v>0.30386118172976845</v>
      </c>
      <c r="I49" s="13"/>
    </row>
    <row r="50" spans="1:9">
      <c r="A50" s="7"/>
      <c r="B50" s="8"/>
      <c r="C50" s="9"/>
      <c r="D50" s="10"/>
      <c r="E50" s="9" t="s">
        <v>23</v>
      </c>
      <c r="F50" s="31">
        <v>20000000</v>
      </c>
      <c r="G50" s="10"/>
      <c r="H50" s="11">
        <f t="shared" si="4"/>
        <v>0</v>
      </c>
      <c r="I50" s="13"/>
    </row>
    <row r="51" spans="1:9">
      <c r="A51" s="7"/>
      <c r="B51" s="8"/>
      <c r="C51" s="9"/>
      <c r="D51" s="10"/>
      <c r="E51" s="9"/>
      <c r="F51" s="32"/>
      <c r="G51" s="10"/>
      <c r="H51" s="11">
        <f t="shared" si="4"/>
        <v>0</v>
      </c>
      <c r="I51" s="13"/>
    </row>
    <row r="52" spans="1:9" ht="102">
      <c r="A52" s="16" t="s">
        <v>62</v>
      </c>
      <c r="B52" s="10">
        <f>58609000/0.8</f>
        <v>73261250</v>
      </c>
      <c r="C52" s="24"/>
      <c r="D52" s="24"/>
      <c r="E52" s="24"/>
      <c r="F52" s="24"/>
      <c r="G52" s="17">
        <f>SUM(G46:G51)</f>
        <v>68511250</v>
      </c>
      <c r="H52" s="18">
        <f t="shared" si="4"/>
        <v>0.93516354143561564</v>
      </c>
      <c r="I52" s="19" t="str">
        <f>IF(H52&lt;=50%,"Το ποσοστό του άξονα πρέπει να είναι μεγαλύτερο από 50%","")</f>
        <v/>
      </c>
    </row>
    <row r="54" spans="1:9">
      <c r="A54" s="2" t="s">
        <v>63</v>
      </c>
      <c r="I54" s="25"/>
    </row>
    <row r="55" spans="1:9">
      <c r="A55" s="2" t="s">
        <v>64</v>
      </c>
      <c r="I55" s="25"/>
    </row>
    <row r="56" spans="1:9">
      <c r="A56" s="1" t="s">
        <v>65</v>
      </c>
      <c r="I56" s="25"/>
    </row>
    <row r="57" spans="1:9">
      <c r="A57" s="1" t="s">
        <v>66</v>
      </c>
      <c r="H57" s="26"/>
      <c r="I57" s="25"/>
    </row>
    <row r="58" spans="1:9">
      <c r="I58" s="25"/>
    </row>
    <row r="59" spans="1:9">
      <c r="I59" s="25"/>
    </row>
    <row r="60" spans="1:9">
      <c r="I60" s="25"/>
    </row>
    <row r="61" spans="1:9">
      <c r="I61" s="25"/>
    </row>
    <row r="62" spans="1:9">
      <c r="I62" s="25"/>
    </row>
    <row r="63" spans="1:9">
      <c r="I63" s="25"/>
    </row>
    <row r="64" spans="1:9">
      <c r="I64" s="25"/>
    </row>
    <row r="65" spans="9:9">
      <c r="I65" s="25"/>
    </row>
    <row r="66" spans="9:9">
      <c r="I66" s="25"/>
    </row>
    <row r="67" spans="9:9">
      <c r="I67" s="25"/>
    </row>
  </sheetData>
  <mergeCells count="9">
    <mergeCell ref="F46:F47"/>
    <mergeCell ref="F48:F49"/>
    <mergeCell ref="F4:F6"/>
    <mergeCell ref="F14:F15"/>
    <mergeCell ref="F26:F29"/>
    <mergeCell ref="F35:F37"/>
    <mergeCell ref="F38:F40"/>
    <mergeCell ref="F12:F13"/>
    <mergeCell ref="F16:F19"/>
  </mergeCells>
  <phoneticPr fontId="11" type="noConversion"/>
  <dataValidations count="7">
    <dataValidation type="list" allowBlank="1" showInputMessage="1" showErrorMessage="1" errorTitle="ΠΡΟΣΟΧΗ!" error="Πρέπει να επιλέξετε μία τιμή από τη λίστα " prompt="Επιλέξτε μία τιμή από τη λίστα " sqref="C26:C29 C35:C39 C4">
      <formula1>Κατηγορίες_παρέμβασης</formula1>
    </dataValidation>
    <dataValidation type="list" allowBlank="1" showInputMessage="1" showErrorMessage="1" prompt="Επιλέξτε μία τιμή από την λίστα " sqref="C46:C51 C40:C43 C30:C33 C11:C24 C5:C9">
      <formula1>Κατηγορίες_παρέμβασης</formula1>
    </dataValidation>
    <dataValidation type="decimal" allowBlank="1" showInputMessage="1" showErrorMessage="1" prompt="Εισάγετε τιμή" sqref="B34 D35:D43 F26:G32 D26:D33 B25 G33 G46:G51 G35:G43 D46:D51 B44:B45 B52 D17:D24 D11:D15 B10 D4:D9 G4:G9 G11:G24">
      <formula1>0</formula1>
      <formula2>4500000000</formula2>
    </dataValidation>
    <dataValidation allowBlank="1" showInputMessage="1" showErrorMessage="1" prompt="Εισάγετε έναν δείκτη" sqref="E35:E43 E46:E51 E26:E33 E11:E24 E4:E9"/>
    <dataValidation type="textLength" allowBlank="1" showInputMessage="1" showErrorMessage="1" error="Δεν επιτρέπεται η συμπλήρωση" sqref="C52:F52 A35:B43 C25:F25 A26:B33 C34:F34 C44:F45 A46:B51 A11:B24 C10:F10 A4:B9">
      <formula1>0</formula1>
      <formula2>0</formula2>
    </dataValidation>
    <dataValidation allowBlank="1" showInputMessage="1" showErrorMessage="1" prompt="Εισάγετε τιμή" sqref="F50:F51 F46:F48 F33 F35:F43 F14:F16 F11:F12 F20:F24 F4 F7:F9"/>
    <dataValidation type="custom" showInputMessage="1" showErrorMessage="1" error="Η τιμή στο κελί υπολογίζεται αυτόματα " sqref="H4:H52">
      <formula1>G4/$B$10</formula1>
    </dataValidation>
  </dataValidations>
  <pageMargins left="0.27559055118110237" right="0.35433070866141736" top="0.31496062992125984" bottom="0.35433070866141736" header="0.19685039370078741" footer="0.19685039370078741"/>
  <pageSetup paperSize="9" scale="48" orientation="landscape" r:id="rId1"/>
  <headerFooter alignWithMargins="0"/>
  <rowBreaks count="1" manualBreakCount="1">
    <brk id="4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ΔΔ</vt:lpstr>
      <vt:lpstr>ΔΔ!Print_Area</vt:lpstr>
      <vt:lpstr>ΔΔ!Print_Titles</vt:lpstr>
    </vt:vector>
  </TitlesOfParts>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Γιώργος</dc:creator>
  <cp:lastModifiedBy>Γιώργος</cp:lastModifiedBy>
  <cp:lastPrinted>2017-11-08T08:26:17Z</cp:lastPrinted>
  <dcterms:created xsi:type="dcterms:W3CDTF">2017-09-27T11:51:05Z</dcterms:created>
  <dcterms:modified xsi:type="dcterms:W3CDTF">2017-11-16T18:19:49Z</dcterms:modified>
</cp:coreProperties>
</file>